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01.02.2023\ARTICOLE CC\TVA\PRORATA\"/>
    </mc:Choice>
  </mc:AlternateContent>
  <xr:revisionPtr revIDLastSave="0" documentId="13_ncr:1_{BA0770C4-73B9-4CCC-A51A-C3404AE75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del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M9" i="4"/>
  <c r="M10" i="4"/>
  <c r="M11" i="4"/>
  <c r="M12" i="4"/>
  <c r="M13" i="4"/>
  <c r="M15" i="4"/>
  <c r="M16" i="4"/>
  <c r="M17" i="4"/>
  <c r="M18" i="4"/>
  <c r="M19" i="4"/>
  <c r="J8" i="4" l="1"/>
  <c r="G20" i="4" l="1"/>
  <c r="H20" i="4"/>
  <c r="D20" i="4"/>
  <c r="C20" i="4"/>
  <c r="B20" i="4"/>
  <c r="F19" i="4"/>
  <c r="E19" i="4"/>
  <c r="K19" i="4" s="1"/>
  <c r="F18" i="4"/>
  <c r="E18" i="4"/>
  <c r="K18" i="4" s="1"/>
  <c r="F17" i="4"/>
  <c r="E17" i="4"/>
  <c r="K17" i="4" s="1"/>
  <c r="F16" i="4"/>
  <c r="E16" i="4"/>
  <c r="K16" i="4" s="1"/>
  <c r="F15" i="4"/>
  <c r="E15" i="4"/>
  <c r="K15" i="4" s="1"/>
  <c r="F14" i="4"/>
  <c r="E14" i="4"/>
  <c r="K14" i="4" s="1"/>
  <c r="F13" i="4"/>
  <c r="E13" i="4"/>
  <c r="K13" i="4" s="1"/>
  <c r="F12" i="4"/>
  <c r="E12" i="4"/>
  <c r="K12" i="4" s="1"/>
  <c r="F11" i="4"/>
  <c r="E11" i="4"/>
  <c r="K11" i="4" s="1"/>
  <c r="F10" i="4"/>
  <c r="E10" i="4"/>
  <c r="K10" i="4" s="1"/>
  <c r="F9" i="4"/>
  <c r="E9" i="4"/>
  <c r="K9" i="4" s="1"/>
  <c r="F8" i="4"/>
  <c r="E8" i="4"/>
  <c r="E20" i="4" l="1"/>
  <c r="K20" i="4" s="1"/>
  <c r="F20" i="4"/>
  <c r="K8" i="4"/>
  <c r="M8" i="4" s="1"/>
  <c r="N8" i="4" l="1"/>
  <c r="P8" i="4" s="1"/>
  <c r="M20" i="4"/>
  <c r="J16" i="4"/>
  <c r="J17" i="4"/>
  <c r="J18" i="4"/>
  <c r="J19" i="4"/>
  <c r="J10" i="4"/>
  <c r="J11" i="4"/>
  <c r="J9" i="4"/>
  <c r="N9" i="4" s="1"/>
  <c r="P9" i="4" s="1"/>
  <c r="J12" i="4"/>
  <c r="J13" i="4"/>
  <c r="N13" i="4" s="1"/>
  <c r="P13" i="4" s="1"/>
  <c r="N18" i="4" l="1"/>
  <c r="P18" i="4" s="1"/>
  <c r="N12" i="4"/>
  <c r="P12" i="4" s="1"/>
  <c r="N11" i="4"/>
  <c r="P11" i="4" s="1"/>
  <c r="N19" i="4"/>
  <c r="P19" i="4" s="1"/>
  <c r="N17" i="4"/>
  <c r="P17" i="4" s="1"/>
  <c r="N10" i="4"/>
  <c r="P10" i="4" s="1"/>
  <c r="N16" i="4"/>
  <c r="P16" i="4" s="1"/>
  <c r="J15" i="4"/>
  <c r="N15" i="4" s="1"/>
  <c r="J14" i="4"/>
  <c r="I20" i="4"/>
  <c r="I22" i="4" s="1"/>
  <c r="P15" i="4" l="1"/>
  <c r="I24" i="4"/>
  <c r="I27" i="4" s="1"/>
  <c r="I29" i="4" s="1"/>
  <c r="I32" i="4" s="1"/>
  <c r="N14" i="4"/>
  <c r="P14" i="4" s="1"/>
  <c r="J20" i="4"/>
  <c r="N20" i="4" l="1"/>
</calcChain>
</file>

<file path=xl/sharedStrings.xml><?xml version="1.0" encoding="utf-8"?>
<sst xmlns="http://schemas.openxmlformats.org/spreadsheetml/2006/main" count="62" uniqueCount="49">
  <si>
    <t>Perioada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</si>
  <si>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</si>
  <si>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</si>
  <si>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</si>
  <si>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</si>
  <si>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</si>
  <si>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</si>
  <si>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</si>
  <si>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</si>
  <si>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</si>
  <si>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</si>
  <si>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</si>
  <si>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</si>
  <si>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Total</t>
  </si>
  <si>
    <t>X</t>
  </si>
  <si>
    <t xml:space="preserve">Prorata </t>
  </si>
  <si>
    <t>Trecerea în cont din perioada precedentă</t>
  </si>
  <si>
    <t>Suma TVA anuală care urmează a fi trecută în cont conform proratei definitive anuale: </t>
  </si>
  <si>
    <t>Suma totală a TVA pentru trecerea în cont în perioada gestionară decembrie:</t>
  </si>
  <si>
    <t>Livrări la cota standard</t>
  </si>
  <si>
    <t>Livrări pentru export, total</t>
  </si>
  <si>
    <t>Livrări scutite de TVA</t>
  </si>
  <si>
    <t>Total livrări   (2+3+4)</t>
  </si>
  <si>
    <t>Sold inițial</t>
  </si>
  <si>
    <t>x</t>
  </si>
  <si>
    <t>Total trecere în cont</t>
  </si>
  <si>
    <t>TVA aferentă livrărilor impozabile procurate</t>
  </si>
  <si>
    <t>(17739,55*0,66)</t>
  </si>
  <si>
    <t>(16083,08-11708,10)</t>
  </si>
  <si>
    <t>Calulat indicatori anuali</t>
  </si>
  <si>
    <t>Rotungit manual</t>
  </si>
  <si>
    <t>Total sumat lunar</t>
  </si>
  <si>
    <t>(84497,09+84007,51-4374,98)</t>
  </si>
  <si>
    <t>Verificare:</t>
  </si>
  <si>
    <t>(97104,41-92729,43)</t>
  </si>
  <si>
    <t>TVA aferentă livrărilor efectuate (TVA 20%)</t>
  </si>
  <si>
    <t>TVA din avansuri aferente livrărilor (225.2)</t>
  </si>
  <si>
    <t>TVA aferentă livrărilor  procurate (Dt 534.4)</t>
  </si>
  <si>
    <t xml:space="preserve">TVA aferentă livrărilor mixte procurate </t>
  </si>
  <si>
    <t>Trecerea în cont a TVA în perioada gestionară   (9x12)</t>
  </si>
  <si>
    <t>TVA trecere în cont (-) ******** TVA de plătit la buget (+)    (6+7-14-151)</t>
  </si>
  <si>
    <r>
      <t xml:space="preserve">Rezultatul final privind TVA </t>
    </r>
    <r>
      <rPr>
        <sz val="10"/>
        <rFont val="Calibri"/>
        <family val="2"/>
        <charset val="204"/>
        <scheme val="minor"/>
      </rPr>
      <t>spre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u/>
        <sz val="10"/>
        <color rgb="FFFF0000"/>
        <rFont val="Calibri"/>
        <family val="2"/>
        <charset val="204"/>
        <scheme val="minor"/>
      </rPr>
      <t xml:space="preserve">trecere în cont </t>
    </r>
    <r>
      <rPr>
        <sz val="10"/>
        <color rgb="FF000000"/>
        <rFont val="Calibri"/>
        <family val="2"/>
        <charset val="204"/>
        <scheme val="minor"/>
      </rPr>
      <t>pe luna decembrie:</t>
    </r>
  </si>
  <si>
    <t>(62673,52+8726,67-164129,62)</t>
  </si>
  <si>
    <t>(de aplicat formula)</t>
  </si>
  <si>
    <r>
      <t xml:space="preserve">Rezultatul final privind TVA </t>
    </r>
    <r>
      <rPr>
        <b/>
        <u/>
        <sz val="10"/>
        <color rgb="FFFF0000"/>
        <rFont val="Calibri"/>
        <family val="2"/>
        <charset val="204"/>
        <scheme val="minor"/>
      </rPr>
      <t xml:space="preserve">spre plată </t>
    </r>
    <r>
      <rPr>
        <sz val="10"/>
        <color rgb="FF000000"/>
        <rFont val="Calibri"/>
        <family val="2"/>
        <charset val="204"/>
        <scheme val="minor"/>
      </rPr>
      <t>pe luna decembrie:</t>
    </r>
  </si>
  <si>
    <r>
      <t xml:space="preserve">TVA pentru trecerea în cont în luna decembrie se va </t>
    </r>
    <r>
      <rPr>
        <b/>
        <u/>
        <sz val="10"/>
        <color rgb="FFFF0000"/>
        <rFont val="Calibri"/>
        <family val="2"/>
        <charset val="204"/>
        <scheme val="minor"/>
      </rPr>
      <t>majora</t>
    </r>
    <r>
      <rPr>
        <sz val="1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cu:</t>
    </r>
  </si>
  <si>
    <r>
      <t xml:space="preserve">TVA pentru trecerea în cont în luna decembrie se va </t>
    </r>
    <r>
      <rPr>
        <b/>
        <sz val="10"/>
        <color rgb="FFFF0000"/>
        <rFont val="Calibri"/>
        <family val="2"/>
        <charset val="204"/>
        <scheme val="minor"/>
      </rPr>
      <t xml:space="preserve"> </t>
    </r>
    <r>
      <rPr>
        <b/>
        <u/>
        <sz val="10"/>
        <color rgb="FFFF0000"/>
        <rFont val="Calibri"/>
        <family val="2"/>
        <charset val="204"/>
        <scheme val="minor"/>
      </rPr>
      <t>micșora</t>
    </r>
    <r>
      <rPr>
        <b/>
        <sz val="10"/>
        <color rgb="FF00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cu:</t>
    </r>
  </si>
  <si>
    <t>Prorata       (2 semne după virgulă)</t>
  </si>
  <si>
    <t>SERVICE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</si>
</sst>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i/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rgb="FF0000FF"/>
      <name val="Calibri"/>
      <family val="2"/>
      <charset val="204"/>
      <scheme val="minor"/>
    </font>
    <font>
      <i/>
      <sz val="8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2" fontId="16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6" fillId="2" borderId="3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wrapText="1"/>
    </xf>
    <xf numFmtId="2" fontId="6" fillId="2" borderId="3" xfId="0" applyNumberFormat="1" applyFont="1" applyFill="1" applyBorder="1" applyAlignment="1">
      <alignment wrapText="1"/>
    </xf>
    <xf numFmtId="3" fontId="6" fillId="0" borderId="0" xfId="0" applyNumberFormat="1" applyFont="1" applyAlignment="1">
      <alignment vertical="center"/>
    </xf>
    <xf numFmtId="0" fontId="1" fillId="0" border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34"/>
  <sheetViews>
    <sheetView tabSelected="1" workbookViewId="0">
      <selection activeCell="B4" sqref="B4"/>
    </sheetView>
  </sheetViews>
  <sheetFormatPr defaultRowHeight="15" x14ac:dyDescent="0.25"/>
  <cols>
    <col min="1" max="17" width="10.7109375" style="30" customWidth="1"/>
    <col min="18" max="16384" width="9.140625" style="31"/>
  </cols>
  <sheetData>
    <row r="2" spans="1:16" x14ac:dyDescent="0.25">
      <c r="A2" s="1" t="s">
        <v>48</v>
      </c>
      <c r="B2" s="48"/>
      <c r="C2" s="3"/>
      <c r="P2" s="2">
        <v>2023</v>
      </c>
    </row>
    <row r="3" spans="1:16" x14ac:dyDescent="0.25">
      <c r="A3" s="3"/>
      <c r="C3" s="3"/>
      <c r="P3" s="4"/>
    </row>
    <row r="4" spans="1:16" x14ac:dyDescent="0.25">
      <c r="A4" s="3"/>
      <c r="C4" s="3"/>
      <c r="P4" s="4"/>
    </row>
    <row r="5" spans="1:16" ht="102" x14ac:dyDescent="0.25">
      <c r="A5" s="8" t="s">
        <v>0</v>
      </c>
      <c r="B5" s="8" t="s">
        <v>19</v>
      </c>
      <c r="C5" s="8" t="s">
        <v>20</v>
      </c>
      <c r="D5" s="8" t="s">
        <v>21</v>
      </c>
      <c r="E5" s="8" t="s">
        <v>22</v>
      </c>
      <c r="F5" s="8" t="s">
        <v>35</v>
      </c>
      <c r="G5" s="8" t="s">
        <v>36</v>
      </c>
      <c r="H5" s="8" t="s">
        <v>37</v>
      </c>
      <c r="I5" s="8" t="s">
        <v>38</v>
      </c>
      <c r="J5" s="8" t="s">
        <v>26</v>
      </c>
      <c r="K5" s="8" t="s">
        <v>15</v>
      </c>
      <c r="L5" s="8" t="s">
        <v>47</v>
      </c>
      <c r="M5" s="8" t="s">
        <v>39</v>
      </c>
      <c r="N5" s="8" t="s">
        <v>25</v>
      </c>
      <c r="O5" s="8" t="s">
        <v>16</v>
      </c>
      <c r="P5" s="8" t="s">
        <v>40</v>
      </c>
    </row>
    <row r="6" spans="1:16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</row>
    <row r="7" spans="1:16" x14ac:dyDescent="0.25">
      <c r="A7" s="8" t="s">
        <v>23</v>
      </c>
      <c r="B7" s="8" t="s">
        <v>24</v>
      </c>
      <c r="C7" s="8" t="s">
        <v>24</v>
      </c>
      <c r="D7" s="8" t="s">
        <v>24</v>
      </c>
      <c r="E7" s="8" t="s">
        <v>24</v>
      </c>
      <c r="F7" s="8" t="s">
        <v>24</v>
      </c>
      <c r="G7" s="8"/>
      <c r="H7" s="8"/>
      <c r="I7" s="8" t="s">
        <v>24</v>
      </c>
      <c r="J7" s="8" t="s">
        <v>24</v>
      </c>
      <c r="K7" s="8" t="s">
        <v>24</v>
      </c>
      <c r="L7" s="8" t="s">
        <v>24</v>
      </c>
      <c r="M7" s="8" t="s">
        <v>24</v>
      </c>
      <c r="N7" s="8"/>
      <c r="O7" s="8" t="s">
        <v>24</v>
      </c>
      <c r="P7" s="9">
        <v>-48660.04</v>
      </c>
    </row>
    <row r="8" spans="1:16" x14ac:dyDescent="0.25">
      <c r="A8" s="8" t="s">
        <v>1</v>
      </c>
      <c r="B8" s="10">
        <v>353983.31</v>
      </c>
      <c r="C8" s="10"/>
      <c r="D8" s="10"/>
      <c r="E8" s="11">
        <f>B8+C8+D8</f>
        <v>353983.31</v>
      </c>
      <c r="F8" s="12">
        <f>B8*20%</f>
        <v>70796.661999999997</v>
      </c>
      <c r="G8" s="13"/>
      <c r="H8" s="14">
        <v>60531.68</v>
      </c>
      <c r="I8" s="15">
        <v>1900.62</v>
      </c>
      <c r="J8" s="16">
        <f>H8-I8</f>
        <v>58631.06</v>
      </c>
      <c r="K8" s="11">
        <f>(B8+C8)/E8</f>
        <v>1</v>
      </c>
      <c r="L8" s="10">
        <v>1</v>
      </c>
      <c r="M8" s="11">
        <f>I8*K8</f>
        <v>1900.62</v>
      </c>
      <c r="N8" s="11">
        <f t="shared" ref="N8:N19" si="0">J8+M8</f>
        <v>60531.68</v>
      </c>
      <c r="O8" s="10">
        <v>48660.24</v>
      </c>
      <c r="P8" s="11">
        <f t="shared" ref="P8:P19" si="1">F8+G8-O8-N8</f>
        <v>-38395.258000000002</v>
      </c>
    </row>
    <row r="9" spans="1:16" x14ac:dyDescent="0.25">
      <c r="A9" s="8" t="s">
        <v>2</v>
      </c>
      <c r="B9" s="10">
        <v>217210.03</v>
      </c>
      <c r="C9" s="10"/>
      <c r="D9" s="10"/>
      <c r="E9" s="11">
        <f t="shared" ref="E9:E19" si="2">B9+C9+D9</f>
        <v>217210.03</v>
      </c>
      <c r="F9" s="12">
        <f t="shared" ref="F9:F19" si="3">B9*20%</f>
        <v>43442.006000000001</v>
      </c>
      <c r="G9" s="17">
        <v>3656.67</v>
      </c>
      <c r="H9" s="14">
        <v>14613.95</v>
      </c>
      <c r="I9" s="15">
        <v>1277.9000000000001</v>
      </c>
      <c r="J9" s="16">
        <f t="shared" ref="J9:J19" si="4">H9-I9</f>
        <v>13336.050000000001</v>
      </c>
      <c r="K9" s="11">
        <f t="shared" ref="K9:K19" si="5">(B9+C9)/E9</f>
        <v>1</v>
      </c>
      <c r="L9" s="10">
        <v>1</v>
      </c>
      <c r="M9" s="11">
        <f t="shared" ref="M9:M19" si="6">I9*L9</f>
        <v>1277.9000000000001</v>
      </c>
      <c r="N9" s="11">
        <f t="shared" si="0"/>
        <v>14613.95</v>
      </c>
      <c r="O9" s="10">
        <v>38395.26</v>
      </c>
      <c r="P9" s="11">
        <f t="shared" si="1"/>
        <v>-5910.5340000000033</v>
      </c>
    </row>
    <row r="10" spans="1:16" x14ac:dyDescent="0.25">
      <c r="A10" s="8" t="s">
        <v>3</v>
      </c>
      <c r="B10" s="10">
        <v>299995.82</v>
      </c>
      <c r="C10" s="10"/>
      <c r="D10" s="10"/>
      <c r="E10" s="11">
        <f t="shared" si="2"/>
        <v>299995.82</v>
      </c>
      <c r="F10" s="12">
        <f t="shared" si="3"/>
        <v>59999.164000000004</v>
      </c>
      <c r="G10" s="17">
        <v>-3656.67</v>
      </c>
      <c r="H10" s="14">
        <v>98470.82</v>
      </c>
      <c r="I10" s="15">
        <v>5479.18</v>
      </c>
      <c r="J10" s="16">
        <f t="shared" si="4"/>
        <v>92991.640000000014</v>
      </c>
      <c r="K10" s="11">
        <f t="shared" si="5"/>
        <v>1</v>
      </c>
      <c r="L10" s="10">
        <v>1</v>
      </c>
      <c r="M10" s="11">
        <f t="shared" si="6"/>
        <v>5479.18</v>
      </c>
      <c r="N10" s="11">
        <f t="shared" si="0"/>
        <v>98470.82</v>
      </c>
      <c r="O10" s="10">
        <v>5910.53</v>
      </c>
      <c r="P10" s="11">
        <f t="shared" si="1"/>
        <v>-48038.856</v>
      </c>
    </row>
    <row r="11" spans="1:16" x14ac:dyDescent="0.25">
      <c r="A11" s="8" t="s">
        <v>4</v>
      </c>
      <c r="B11" s="10">
        <v>238261.64</v>
      </c>
      <c r="C11" s="10"/>
      <c r="D11" s="10"/>
      <c r="E11" s="11">
        <f t="shared" si="2"/>
        <v>238261.64</v>
      </c>
      <c r="F11" s="12">
        <f t="shared" si="3"/>
        <v>47652.328000000009</v>
      </c>
      <c r="G11" s="17">
        <v>2983.34</v>
      </c>
      <c r="H11" s="14">
        <v>20561.75</v>
      </c>
      <c r="I11" s="15">
        <v>1196.22</v>
      </c>
      <c r="J11" s="16">
        <f t="shared" si="4"/>
        <v>19365.53</v>
      </c>
      <c r="K11" s="11">
        <f t="shared" si="5"/>
        <v>1</v>
      </c>
      <c r="L11" s="10">
        <v>1</v>
      </c>
      <c r="M11" s="11">
        <f t="shared" si="6"/>
        <v>1196.22</v>
      </c>
      <c r="N11" s="11">
        <f t="shared" si="0"/>
        <v>20561.75</v>
      </c>
      <c r="O11" s="10">
        <v>48038.86</v>
      </c>
      <c r="P11" s="11">
        <f t="shared" si="1"/>
        <v>-17964.941999999995</v>
      </c>
    </row>
    <row r="12" spans="1:16" x14ac:dyDescent="0.25">
      <c r="A12" s="8" t="s">
        <v>5</v>
      </c>
      <c r="B12" s="10">
        <v>436775.05</v>
      </c>
      <c r="C12" s="10"/>
      <c r="D12" s="10"/>
      <c r="E12" s="11">
        <f t="shared" si="2"/>
        <v>436775.05</v>
      </c>
      <c r="F12" s="12">
        <f t="shared" si="3"/>
        <v>87355.010000000009</v>
      </c>
      <c r="G12" s="17">
        <v>-2550</v>
      </c>
      <c r="H12" s="14">
        <v>103960.97</v>
      </c>
      <c r="I12" s="15">
        <v>2102.88</v>
      </c>
      <c r="J12" s="16">
        <f t="shared" si="4"/>
        <v>101858.09</v>
      </c>
      <c r="K12" s="11">
        <f t="shared" si="5"/>
        <v>1</v>
      </c>
      <c r="L12" s="10">
        <v>1</v>
      </c>
      <c r="M12" s="11">
        <f t="shared" si="6"/>
        <v>2102.88</v>
      </c>
      <c r="N12" s="11">
        <f t="shared" si="0"/>
        <v>103960.97</v>
      </c>
      <c r="O12" s="10">
        <v>17964.939999999999</v>
      </c>
      <c r="P12" s="11">
        <f t="shared" si="1"/>
        <v>-37120.899999999994</v>
      </c>
    </row>
    <row r="13" spans="1:16" x14ac:dyDescent="0.25">
      <c r="A13" s="8" t="s">
        <v>6</v>
      </c>
      <c r="B13" s="10">
        <v>301212.614</v>
      </c>
      <c r="C13" s="10"/>
      <c r="D13" s="10"/>
      <c r="E13" s="11">
        <f t="shared" si="2"/>
        <v>301212.614</v>
      </c>
      <c r="F13" s="12">
        <f t="shared" si="3"/>
        <v>60242.522800000006</v>
      </c>
      <c r="G13" s="17">
        <v>7981.66</v>
      </c>
      <c r="H13" s="14">
        <v>33696.31</v>
      </c>
      <c r="I13" s="15">
        <v>1053.97</v>
      </c>
      <c r="J13" s="16">
        <f t="shared" si="4"/>
        <v>32642.339999999997</v>
      </c>
      <c r="K13" s="11">
        <f t="shared" si="5"/>
        <v>1</v>
      </c>
      <c r="L13" s="10">
        <v>1</v>
      </c>
      <c r="M13" s="11">
        <f t="shared" si="6"/>
        <v>1053.97</v>
      </c>
      <c r="N13" s="11">
        <f t="shared" si="0"/>
        <v>33696.31</v>
      </c>
      <c r="O13" s="10">
        <v>37120.9</v>
      </c>
      <c r="P13" s="11">
        <f t="shared" si="1"/>
        <v>-2593.0271999999895</v>
      </c>
    </row>
    <row r="14" spans="1:16" x14ac:dyDescent="0.25">
      <c r="A14" s="8" t="s">
        <v>7</v>
      </c>
      <c r="B14" s="10">
        <v>156218.37</v>
      </c>
      <c r="C14" s="10"/>
      <c r="D14" s="10">
        <v>1176880</v>
      </c>
      <c r="E14" s="11">
        <f t="shared" si="2"/>
        <v>1333098.3700000001</v>
      </c>
      <c r="F14" s="12">
        <f t="shared" si="3"/>
        <v>31243.673999999999</v>
      </c>
      <c r="G14" s="17">
        <v>-8415</v>
      </c>
      <c r="H14" s="14">
        <v>105899.62</v>
      </c>
      <c r="I14" s="15">
        <v>1882.35</v>
      </c>
      <c r="J14" s="16">
        <f t="shared" si="4"/>
        <v>104017.26999999999</v>
      </c>
      <c r="K14" s="11">
        <f t="shared" si="5"/>
        <v>0.11718442803286901</v>
      </c>
      <c r="L14" s="10">
        <v>0.12</v>
      </c>
      <c r="M14" s="11">
        <f t="shared" si="6"/>
        <v>225.88199999999998</v>
      </c>
      <c r="N14" s="11">
        <f t="shared" si="0"/>
        <v>104243.15199999999</v>
      </c>
      <c r="O14" s="10">
        <v>2593.0300000000002</v>
      </c>
      <c r="P14" s="11">
        <f t="shared" si="1"/>
        <v>-84007.507999999987</v>
      </c>
    </row>
    <row r="15" spans="1:16" x14ac:dyDescent="0.25">
      <c r="A15" s="8" t="s">
        <v>8</v>
      </c>
      <c r="B15" s="10">
        <v>313367.59000000003</v>
      </c>
      <c r="C15" s="10"/>
      <c r="D15" s="10"/>
      <c r="E15" s="11">
        <f t="shared" si="2"/>
        <v>313367.59000000003</v>
      </c>
      <c r="F15" s="12">
        <f t="shared" si="3"/>
        <v>62673.518000000011</v>
      </c>
      <c r="G15" s="17">
        <v>8726.67</v>
      </c>
      <c r="H15" s="14">
        <v>84497.09</v>
      </c>
      <c r="I15" s="15">
        <v>2846.43</v>
      </c>
      <c r="J15" s="16">
        <f t="shared" si="4"/>
        <v>81650.66</v>
      </c>
      <c r="K15" s="11">
        <f t="shared" si="5"/>
        <v>1</v>
      </c>
      <c r="L15" s="10">
        <v>1</v>
      </c>
      <c r="M15" s="11">
        <f t="shared" si="6"/>
        <v>2846.43</v>
      </c>
      <c r="N15" s="11">
        <f t="shared" si="0"/>
        <v>84497.09</v>
      </c>
      <c r="O15" s="10">
        <v>84007.51</v>
      </c>
      <c r="P15" s="11">
        <f t="shared" si="1"/>
        <v>-97104.411999999982</v>
      </c>
    </row>
    <row r="16" spans="1:16" x14ac:dyDescent="0.25">
      <c r="A16" s="8" t="s">
        <v>9</v>
      </c>
      <c r="B16" s="10"/>
      <c r="C16" s="10"/>
      <c r="D16" s="10"/>
      <c r="E16" s="11">
        <f t="shared" si="2"/>
        <v>0</v>
      </c>
      <c r="F16" s="12">
        <f t="shared" si="3"/>
        <v>0</v>
      </c>
      <c r="G16" s="17"/>
      <c r="H16" s="14"/>
      <c r="I16" s="15"/>
      <c r="J16" s="16">
        <f t="shared" si="4"/>
        <v>0</v>
      </c>
      <c r="K16" s="11" t="e">
        <f t="shared" si="5"/>
        <v>#DIV/0!</v>
      </c>
      <c r="L16" s="10"/>
      <c r="M16" s="11">
        <f t="shared" si="6"/>
        <v>0</v>
      </c>
      <c r="N16" s="11">
        <f t="shared" si="0"/>
        <v>0</v>
      </c>
      <c r="O16" s="10"/>
      <c r="P16" s="11">
        <f t="shared" si="1"/>
        <v>0</v>
      </c>
    </row>
    <row r="17" spans="1:17" x14ac:dyDescent="0.25">
      <c r="A17" s="8" t="s">
        <v>10</v>
      </c>
      <c r="B17" s="10"/>
      <c r="C17" s="10"/>
      <c r="D17" s="10"/>
      <c r="E17" s="11">
        <f t="shared" si="2"/>
        <v>0</v>
      </c>
      <c r="F17" s="12">
        <f t="shared" si="3"/>
        <v>0</v>
      </c>
      <c r="G17" s="17"/>
      <c r="H17" s="14"/>
      <c r="I17" s="15"/>
      <c r="J17" s="16">
        <f t="shared" si="4"/>
        <v>0</v>
      </c>
      <c r="K17" s="11" t="e">
        <f t="shared" si="5"/>
        <v>#DIV/0!</v>
      </c>
      <c r="L17" s="10"/>
      <c r="M17" s="11">
        <f t="shared" si="6"/>
        <v>0</v>
      </c>
      <c r="N17" s="11">
        <f t="shared" si="0"/>
        <v>0</v>
      </c>
      <c r="O17" s="10"/>
      <c r="P17" s="11">
        <f t="shared" si="1"/>
        <v>0</v>
      </c>
    </row>
    <row r="18" spans="1:17" x14ac:dyDescent="0.25">
      <c r="A18" s="8" t="s">
        <v>11</v>
      </c>
      <c r="B18" s="10"/>
      <c r="C18" s="10"/>
      <c r="D18" s="10"/>
      <c r="E18" s="11">
        <f t="shared" si="2"/>
        <v>0</v>
      </c>
      <c r="F18" s="12">
        <f t="shared" si="3"/>
        <v>0</v>
      </c>
      <c r="G18" s="17"/>
      <c r="H18" s="14"/>
      <c r="I18" s="15"/>
      <c r="J18" s="16">
        <f t="shared" si="4"/>
        <v>0</v>
      </c>
      <c r="K18" s="11" t="e">
        <f t="shared" si="5"/>
        <v>#DIV/0!</v>
      </c>
      <c r="L18" s="10"/>
      <c r="M18" s="11">
        <f t="shared" si="6"/>
        <v>0</v>
      </c>
      <c r="N18" s="11">
        <f t="shared" si="0"/>
        <v>0</v>
      </c>
      <c r="O18" s="10"/>
      <c r="P18" s="11">
        <f t="shared" si="1"/>
        <v>0</v>
      </c>
    </row>
    <row r="19" spans="1:17" x14ac:dyDescent="0.25">
      <c r="A19" s="8" t="s">
        <v>12</v>
      </c>
      <c r="B19" s="10"/>
      <c r="C19" s="10"/>
      <c r="D19" s="10"/>
      <c r="E19" s="11">
        <f t="shared" si="2"/>
        <v>0</v>
      </c>
      <c r="F19" s="12">
        <f t="shared" si="3"/>
        <v>0</v>
      </c>
      <c r="G19" s="17"/>
      <c r="H19" s="14"/>
      <c r="I19" s="15"/>
      <c r="J19" s="16">
        <f t="shared" si="4"/>
        <v>0</v>
      </c>
      <c r="K19" s="11" t="e">
        <f t="shared" si="5"/>
        <v>#DIV/0!</v>
      </c>
      <c r="L19" s="10"/>
      <c r="M19" s="11">
        <f t="shared" si="6"/>
        <v>0</v>
      </c>
      <c r="N19" s="11">
        <f t="shared" si="0"/>
        <v>0</v>
      </c>
      <c r="O19" s="10"/>
      <c r="P19" s="11">
        <f t="shared" si="1"/>
        <v>0</v>
      </c>
    </row>
    <row r="20" spans="1:17" x14ac:dyDescent="0.25">
      <c r="A20" s="8" t="s">
        <v>13</v>
      </c>
      <c r="B20" s="12">
        <f t="shared" ref="B20:I20" si="7">SUM(B8:B19)</f>
        <v>2317024.4239999996</v>
      </c>
      <c r="C20" s="12">
        <f t="shared" si="7"/>
        <v>0</v>
      </c>
      <c r="D20" s="12">
        <f t="shared" si="7"/>
        <v>1176880</v>
      </c>
      <c r="E20" s="12">
        <f t="shared" si="7"/>
        <v>3493904.4239999996</v>
      </c>
      <c r="F20" s="12">
        <f t="shared" si="7"/>
        <v>463404.88480000012</v>
      </c>
      <c r="G20" s="18">
        <f>SUM(G8:G19)</f>
        <v>8726.67</v>
      </c>
      <c r="H20" s="12">
        <f>SUM(H8:H19)</f>
        <v>522232.19000000006</v>
      </c>
      <c r="I20" s="5">
        <f t="shared" si="7"/>
        <v>17739.55</v>
      </c>
      <c r="J20" s="5">
        <f t="shared" ref="J20" si="8">H20-I20</f>
        <v>504492.64000000007</v>
      </c>
      <c r="K20" s="12">
        <f>(B20+C20)/E20</f>
        <v>0.66316193656704325</v>
      </c>
      <c r="L20" s="12">
        <v>0.66</v>
      </c>
      <c r="M20" s="12">
        <f>SUM(M8:M19)</f>
        <v>16083.081999999999</v>
      </c>
      <c r="N20" s="12">
        <f>SUM(N8:N19)</f>
        <v>520575.72200000007</v>
      </c>
      <c r="O20" s="12"/>
      <c r="P20" s="12" t="s">
        <v>14</v>
      </c>
    </row>
    <row r="21" spans="1:17" ht="34.5" thickBot="1" x14ac:dyDescent="0.3">
      <c r="A21" s="19"/>
      <c r="B21" s="20"/>
      <c r="C21" s="20"/>
      <c r="D21" s="20"/>
      <c r="E21" s="20"/>
      <c r="F21" s="20"/>
      <c r="G21" s="21"/>
      <c r="H21" s="20"/>
      <c r="I21" s="6"/>
      <c r="J21" s="40" t="s">
        <v>29</v>
      </c>
      <c r="K21" s="40" t="s">
        <v>29</v>
      </c>
      <c r="L21" s="40" t="s">
        <v>30</v>
      </c>
      <c r="M21" s="41" t="s">
        <v>31</v>
      </c>
      <c r="N21" s="41" t="s">
        <v>31</v>
      </c>
      <c r="O21" s="20"/>
      <c r="P21" s="20"/>
    </row>
    <row r="22" spans="1:17" ht="15.75" thickBot="1" x14ac:dyDescent="0.3">
      <c r="A22" s="22" t="s">
        <v>17</v>
      </c>
      <c r="B22" s="23"/>
      <c r="C22" s="23"/>
      <c r="D22" s="23"/>
      <c r="E22" s="23"/>
      <c r="F22" s="23"/>
      <c r="G22" s="23"/>
      <c r="H22" s="23"/>
      <c r="I22" s="42">
        <f>I20*L20</f>
        <v>11708.103000000001</v>
      </c>
      <c r="J22" s="24" t="s">
        <v>27</v>
      </c>
      <c r="K22" s="19"/>
      <c r="L22" s="19"/>
      <c r="M22" s="24"/>
      <c r="N22" s="23"/>
      <c r="O22" s="19"/>
      <c r="P22" s="19"/>
      <c r="Q22" s="32"/>
    </row>
    <row r="23" spans="1:17" ht="15.75" thickBot="1" x14ac:dyDescent="0.3">
      <c r="A23" s="22"/>
      <c r="B23" s="23"/>
      <c r="C23" s="23"/>
      <c r="D23" s="23"/>
      <c r="E23" s="23"/>
      <c r="F23" s="23"/>
      <c r="G23" s="23"/>
      <c r="H23" s="23"/>
      <c r="I23" s="20"/>
      <c r="J23" s="24"/>
      <c r="K23" s="19"/>
      <c r="L23" s="19"/>
      <c r="M23" s="24"/>
      <c r="N23" s="23"/>
      <c r="O23" s="19"/>
      <c r="P23" s="19"/>
      <c r="Q23" s="32"/>
    </row>
    <row r="24" spans="1:17" ht="15.75" thickBot="1" x14ac:dyDescent="0.3">
      <c r="A24" s="25" t="s">
        <v>46</v>
      </c>
      <c r="B24" s="23"/>
      <c r="C24" s="23"/>
      <c r="D24" s="23"/>
      <c r="E24" s="23"/>
      <c r="F24" s="23"/>
      <c r="G24" s="23"/>
      <c r="H24" s="23"/>
      <c r="I24" s="34">
        <f>M20-I22</f>
        <v>4374.9789999999975</v>
      </c>
      <c r="J24" s="26" t="s">
        <v>28</v>
      </c>
      <c r="K24" s="23"/>
      <c r="L24" s="23"/>
      <c r="M24" s="23"/>
      <c r="N24" s="23"/>
      <c r="O24" s="19"/>
      <c r="P24" s="19"/>
      <c r="Q24" s="32"/>
    </row>
    <row r="25" spans="1:17" ht="15.75" thickBot="1" x14ac:dyDescent="0.3">
      <c r="A25" s="25" t="s">
        <v>45</v>
      </c>
      <c r="B25" s="27"/>
      <c r="C25" s="23"/>
      <c r="D25" s="27"/>
      <c r="E25" s="23"/>
      <c r="F25" s="27"/>
      <c r="G25" s="27"/>
      <c r="H25" s="27"/>
      <c r="I25" s="43"/>
      <c r="J25" s="47" t="s">
        <v>43</v>
      </c>
      <c r="K25" s="23"/>
      <c r="L25" s="23"/>
      <c r="M25" s="28"/>
      <c r="N25" s="28"/>
      <c r="O25" s="27"/>
      <c r="P25" s="23"/>
      <c r="Q25" s="32"/>
    </row>
    <row r="26" spans="1:17" ht="15.75" thickBot="1" x14ac:dyDescent="0.3">
      <c r="A26" s="23"/>
      <c r="B26" s="27"/>
      <c r="C26" s="23"/>
      <c r="D26" s="27"/>
      <c r="E26" s="23"/>
      <c r="F26" s="27"/>
      <c r="G26" s="27"/>
      <c r="H26" s="27"/>
      <c r="I26" s="44"/>
      <c r="J26" s="27"/>
      <c r="K26" s="23"/>
      <c r="L26" s="23"/>
      <c r="M26" s="28"/>
      <c r="N26" s="28"/>
      <c r="O26" s="27"/>
      <c r="P26" s="23"/>
      <c r="Q26" s="32"/>
    </row>
    <row r="27" spans="1:17" ht="15.75" thickBot="1" x14ac:dyDescent="0.3">
      <c r="A27" s="22" t="s">
        <v>18</v>
      </c>
      <c r="B27" s="23"/>
      <c r="C27" s="23"/>
      <c r="D27" s="23"/>
      <c r="E27" s="23"/>
      <c r="F27" s="23"/>
      <c r="G27" s="23"/>
      <c r="H27" s="23"/>
      <c r="I27" s="42">
        <f>N15+O15-I24</f>
        <v>164129.62099999998</v>
      </c>
      <c r="J27" s="24" t="s">
        <v>32</v>
      </c>
      <c r="K27" s="20"/>
      <c r="L27" s="20"/>
      <c r="M27" s="19"/>
      <c r="N27" s="19"/>
      <c r="O27" s="29"/>
      <c r="P27" s="35"/>
      <c r="Q27" s="33"/>
    </row>
    <row r="28" spans="1:17" ht="15.75" thickBot="1" x14ac:dyDescent="0.3">
      <c r="A28" s="22"/>
      <c r="B28" s="23"/>
      <c r="C28" s="23"/>
      <c r="D28" s="23"/>
      <c r="E28" s="23"/>
      <c r="F28" s="23"/>
      <c r="G28" s="23"/>
      <c r="H28" s="23"/>
      <c r="I28" s="44"/>
      <c r="J28" s="23"/>
      <c r="K28" s="20"/>
      <c r="L28" s="20"/>
      <c r="M28" s="19"/>
      <c r="N28" s="19"/>
      <c r="O28" s="29"/>
      <c r="P28" s="35"/>
      <c r="Q28" s="33"/>
    </row>
    <row r="29" spans="1:17" ht="15.75" thickBot="1" x14ac:dyDescent="0.3">
      <c r="A29" s="25" t="s">
        <v>41</v>
      </c>
      <c r="B29" s="23"/>
      <c r="C29" s="23"/>
      <c r="D29" s="23"/>
      <c r="E29" s="23"/>
      <c r="F29" s="23"/>
      <c r="G29" s="23"/>
      <c r="H29" s="23"/>
      <c r="I29" s="42">
        <f>F15+G15-I27</f>
        <v>-92729.432999999975</v>
      </c>
      <c r="J29" s="36" t="s">
        <v>42</v>
      </c>
      <c r="K29" s="19"/>
      <c r="L29" s="19"/>
      <c r="M29" s="19"/>
      <c r="N29" s="19"/>
      <c r="O29" s="37"/>
      <c r="P29" s="29"/>
      <c r="Q29" s="32"/>
    </row>
    <row r="30" spans="1:17" ht="15.75" thickBot="1" x14ac:dyDescent="0.3">
      <c r="A30" s="25" t="s">
        <v>44</v>
      </c>
      <c r="B30" s="7"/>
      <c r="C30" s="7"/>
      <c r="D30" s="7"/>
      <c r="E30" s="7"/>
      <c r="F30" s="7"/>
      <c r="G30" s="7"/>
      <c r="H30" s="7"/>
      <c r="I30" s="46"/>
      <c r="J30" s="47" t="s">
        <v>43</v>
      </c>
      <c r="K30" s="7"/>
      <c r="L30" s="7"/>
      <c r="M30" s="7"/>
      <c r="N30" s="7"/>
      <c r="O30" s="7"/>
      <c r="P30" s="7"/>
    </row>
    <row r="31" spans="1:17" ht="15.75" thickBot="1" x14ac:dyDescent="0.3">
      <c r="A31" s="25"/>
      <c r="B31" s="7"/>
      <c r="C31" s="7"/>
      <c r="D31" s="7"/>
      <c r="E31" s="7"/>
      <c r="F31" s="7"/>
      <c r="G31" s="7"/>
      <c r="H31" s="7"/>
      <c r="I31" s="45"/>
      <c r="J31" s="7"/>
      <c r="K31" s="7"/>
      <c r="L31" s="7"/>
      <c r="M31" s="7"/>
      <c r="N31" s="7"/>
      <c r="O31" s="7"/>
      <c r="P31" s="7"/>
    </row>
    <row r="32" spans="1:17" ht="15.75" thickBot="1" x14ac:dyDescent="0.3">
      <c r="A32" s="7" t="s">
        <v>33</v>
      </c>
      <c r="B32" s="7"/>
      <c r="C32" s="7"/>
      <c r="D32" s="7"/>
      <c r="E32" s="7"/>
      <c r="F32" s="7"/>
      <c r="G32" s="7"/>
      <c r="H32" s="7"/>
      <c r="I32" s="38">
        <f>I29-P15</f>
        <v>4374.9790000000066</v>
      </c>
      <c r="J32" s="39" t="s">
        <v>34</v>
      </c>
      <c r="K32" s="7"/>
      <c r="L32" s="7"/>
      <c r="M32" s="7"/>
      <c r="N32" s="7"/>
      <c r="O32" s="7"/>
      <c r="P32" s="7"/>
    </row>
    <row r="33" spans="1:16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1:16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2023-10-19T17:48:46Z</cp:lastPrinted>
  <dcterms:created xsi:type="dcterms:W3CDTF">2015-06-05T18:17:20Z</dcterms:created>
  <dcterms:modified xsi:type="dcterms:W3CDTF">2023-10-21T12:56:14Z</dcterms:modified>
</cp:coreProperties>
</file>